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1840" windowHeight="13740"/>
  </bookViews>
  <sheets>
    <sheet name="капремонт на 2025 год" sheetId="1" r:id="rId1"/>
    <sheet name="Лист3" sheetId="3" r:id="rId2"/>
  </sheets>
  <definedNames>
    <definedName name="_xlnm.Print_Area" localSheetId="0">'капремонт на 2025 год'!$A$1:$M$51</definedName>
  </definedNames>
  <calcPr calcId="125725"/>
</workbook>
</file>

<file path=xl/calcChain.xml><?xml version="1.0" encoding="utf-8"?>
<calcChain xmlns="http://schemas.openxmlformats.org/spreadsheetml/2006/main">
  <c r="J34" i="1"/>
  <c r="J33"/>
  <c r="J22"/>
  <c r="M25"/>
  <c r="H26"/>
  <c r="M17"/>
  <c r="M15"/>
  <c r="J23" l="1"/>
  <c r="M23"/>
  <c r="M26"/>
  <c r="M16"/>
  <c r="J16" s="1"/>
  <c r="J17"/>
  <c r="N17" s="1"/>
  <c r="J19"/>
  <c r="L23"/>
  <c r="J15"/>
  <c r="N15" s="1"/>
  <c r="G23" l="1"/>
  <c r="H23"/>
  <c r="M33"/>
  <c r="M32" l="1"/>
  <c r="M31"/>
  <c r="M30"/>
  <c r="M29"/>
  <c r="M28"/>
  <c r="L26"/>
  <c r="C26"/>
  <c r="K20" l="1"/>
  <c r="I20"/>
  <c r="P32" l="1"/>
  <c r="M18"/>
  <c r="J18" s="1"/>
  <c r="H20"/>
  <c r="G20"/>
  <c r="C20"/>
  <c r="J20"/>
  <c r="J38" s="1"/>
  <c r="S16"/>
  <c r="S17"/>
  <c r="S18"/>
  <c r="S19"/>
  <c r="S15"/>
  <c r="L20" l="1"/>
  <c r="L38" s="1"/>
  <c r="R16"/>
  <c r="T16" s="1"/>
  <c r="R17"/>
  <c r="T17" s="1"/>
  <c r="R18"/>
  <c r="T18" s="1"/>
  <c r="R19"/>
  <c r="T19" s="1"/>
  <c r="R15"/>
  <c r="T15" s="1"/>
  <c r="D19"/>
  <c r="N27" l="1"/>
  <c r="D18" l="1"/>
  <c r="E20" l="1"/>
  <c r="F20"/>
  <c r="D17" l="1"/>
  <c r="D15" l="1"/>
  <c r="D20" s="1"/>
  <c r="F44" l="1"/>
  <c r="B13" l="1"/>
  <c r="C13" s="1"/>
  <c r="D13" s="1"/>
  <c r="E13" s="1"/>
  <c r="F13" s="1"/>
  <c r="G13" s="1"/>
  <c r="H13" s="1"/>
  <c r="I13" s="1"/>
  <c r="J13" s="1"/>
  <c r="K13" s="1"/>
  <c r="L13" s="1"/>
  <c r="M13" s="1"/>
  <c r="M20" l="1"/>
  <c r="C34"/>
  <c r="P20" l="1"/>
  <c r="G33"/>
  <c r="G34" s="1"/>
  <c r="M34"/>
  <c r="M38" s="1"/>
  <c r="N38" l="1"/>
</calcChain>
</file>

<file path=xl/sharedStrings.xml><?xml version="1.0" encoding="utf-8"?>
<sst xmlns="http://schemas.openxmlformats.org/spreadsheetml/2006/main" count="122" uniqueCount="89">
  <si>
    <t>№ п/п</t>
  </si>
  <si>
    <t>Наименование объекта</t>
  </si>
  <si>
    <t>Общая площадь квартир жилых домов, кв.м</t>
  </si>
  <si>
    <t>Ввод площади в текущем году, кв. м</t>
  </si>
  <si>
    <t>Сроки проведения капитального ремонта</t>
  </si>
  <si>
    <t>начало месяц, год</t>
  </si>
  <si>
    <t>окончание месяц, год</t>
  </si>
  <si>
    <t>Стоимость проведения капитального ремонта, руб.</t>
  </si>
  <si>
    <t>сметная</t>
  </si>
  <si>
    <t>договорная</t>
  </si>
  <si>
    <t>в том числе</t>
  </si>
  <si>
    <t>бюджет</t>
  </si>
  <si>
    <t>Затраты заказчика</t>
  </si>
  <si>
    <t>исполнительного комитета</t>
  </si>
  <si>
    <t>УТВЕРЖДЕНО</t>
  </si>
  <si>
    <t>Решение Кричевского районного</t>
  </si>
  <si>
    <t>ВСЕГО:</t>
  </si>
  <si>
    <t>Текущий график</t>
  </si>
  <si>
    <t>сумма от внесения платы за капитальный ремонт граж-данами и арендаторами нежилых помещений</t>
  </si>
  <si>
    <t>СОГЛАСОВАНО</t>
  </si>
  <si>
    <t>№ ___________</t>
  </si>
  <si>
    <t>Информация по объектам текущего графика капитального ремонта жилищного фонда</t>
  </si>
  <si>
    <t xml:space="preserve">Сроки проведения капитального ремонта </t>
  </si>
  <si>
    <t>Стоимость          1 кв. м</t>
  </si>
  <si>
    <t>Виды ремонтно-строительных работ</t>
  </si>
  <si>
    <t>Подрядная организация</t>
  </si>
  <si>
    <t>Затраты заказчика (приемка объектов в эксплуатацию, непредвиденные затраты,  целевые отчисления, авторский надзор, технический надзор, стоимость оборудования)</t>
  </si>
  <si>
    <t>Итого</t>
  </si>
  <si>
    <t xml:space="preserve">Разработка проектной документации </t>
  </si>
  <si>
    <t xml:space="preserve">               Могилевского облисполкома</t>
  </si>
  <si>
    <t xml:space="preserve">          ________________________</t>
  </si>
  <si>
    <t xml:space="preserve">               Главное управление ЖКХ</t>
  </si>
  <si>
    <t>Финансовый  отдел</t>
  </si>
  <si>
    <t>Кричевского райисполкома</t>
  </si>
  <si>
    <t>Ремонт кровли, ремонт стыков стеновых панелей, окраска фасада, замена деревянных оконных блоков в местах общего пользования на окна ПВХ, ремонт экранов лоджий, ремонт входных групп (с покраской), ремонт внутренних сетей водоснабжения, канализации и отопления, замена отмостки, благоустройство придомовой территории (ремонт проезжей части, тротуарных дорожек, подходов к входным группам).</t>
  </si>
  <si>
    <t>Замена шиферной кровли,  ремонт балконов, замена отмостки, замена вентшахт  выше уровня чердачного перекрытия, замена деревянных оконных блоков в местах общего пользования на окна из ПВХ, ремонт входных групп, ремонт фасадов,   ремонт внутренних сетей водоснабжения, канализации и отопления, устройство молниезащиты, благоустройство придомовой территории (ремонт проезжей части, тротуарных дорожек, подходов к входным группам).</t>
  </si>
  <si>
    <t>Замена шиферной кровли, замена отмостки, ремонт балконов, замена вентшахт  выше уровня чердачного перекрытия, замена деревянных оконных блоков в местах общего пользования на окна из ПВХ, ремонт входных групп, ремонт фасадов,  ремонт внутренних сетей водоснабжения, канализации, отопления, устройство молниезащиты, благоустройство приджомовой териитории</t>
  </si>
  <si>
    <t>Ремонт рулонной кровли,  ремонт экранов лоджий, замена отмостки, замена деревянных оконных блоков в местах общего пользования на окна из ПВХ, ремонт входных групп, ремонт фасадов,  устройство молниезащиты, благоустройство придомовой территории</t>
  </si>
  <si>
    <t>Ремонт стыков стеновых панелей, полная окраска фасада, ремонт экранов лоджий, ремонт внутренних сетей водоснабжения, канализации и отопления, замена деревянных оконных блоков в местах общего пользования на окна ПВХ, ремонт входных групп,замена отмостки, устройство водоотводных лотков вдоль отмостки.</t>
  </si>
  <si>
    <t>-</t>
  </si>
  <si>
    <t xml:space="preserve">          ______________________2025 г.</t>
  </si>
  <si>
    <t>Заместитель председателя</t>
  </si>
  <si>
    <t>Планы корректир</t>
  </si>
  <si>
    <t>"Капитальный ремонт жилого дома №3 по ул. Заслонова в г. Кричеве"</t>
  </si>
  <si>
    <t>2026 г.</t>
  </si>
  <si>
    <t>капитального ремонта жилищного фонда по Кричевскому району  на 2026 год</t>
  </si>
  <si>
    <t>С вводом общей площади в 2026 году</t>
  </si>
  <si>
    <t>Всего</t>
  </si>
  <si>
    <t>План финансирования 2026 года, руб.</t>
  </si>
  <si>
    <t>стоимость работ на 2026 год</t>
  </si>
  <si>
    <t xml:space="preserve">__________________ </t>
  </si>
  <si>
    <t>от "_____"____________2026 г.</t>
  </si>
  <si>
    <t>бюджет 60 %</t>
  </si>
  <si>
    <t>население 40 %</t>
  </si>
  <si>
    <t>_________________</t>
  </si>
  <si>
    <t>__________________</t>
  </si>
  <si>
    <t>Председатель</t>
  </si>
  <si>
    <t>март 2026</t>
  </si>
  <si>
    <t>И.О.Мельников</t>
  </si>
  <si>
    <t>в том числе остаок средств, поступившие в 2025 году</t>
  </si>
  <si>
    <t>октябрь 2025</t>
  </si>
  <si>
    <t>ноябрь 2025</t>
  </si>
  <si>
    <t>апрель 2026</t>
  </si>
  <si>
    <t>июнь 2026</t>
  </si>
  <si>
    <t>Кричевское УКПП "Коммунальник"</t>
  </si>
  <si>
    <t>ПМК-264</t>
  </si>
  <si>
    <t>Использовано средств на                                        01.01.2026 г., руб.</t>
  </si>
  <si>
    <t>кредиторская задолженность           на 01.01. 2026 г.</t>
  </si>
  <si>
    <t>Нормативный срок произ-водства работ</t>
  </si>
  <si>
    <t>Капитальный ремонт системы пожарной сигнализации, системы оповещения и управление людей при пожаре в общежитии УКПП "Коммунальник" по адресу г. Кричев, ул- м-н Сож 23а</t>
  </si>
  <si>
    <t xml:space="preserve">"Капитальный ремонт жилого дома № 7 по ул. Заслонова в г. Кричеве" </t>
  </si>
  <si>
    <t xml:space="preserve">     СОГЛАСОВАНО</t>
  </si>
  <si>
    <t xml:space="preserve">     _________________</t>
  </si>
  <si>
    <t xml:space="preserve">     _________________ 2026 г.</t>
  </si>
  <si>
    <t xml:space="preserve">"Капитальный ремонт жилого дома         № 64 по ул. Ворошилова в г. Кричеве" </t>
  </si>
  <si>
    <t xml:space="preserve">"Капитальный ремонт жилого дома             № 14  по ул. м-н Комсомольский                   в г. Кричеве" </t>
  </si>
  <si>
    <t xml:space="preserve">"Капитальный ремонт жилого дома               № 64 по ул. Ворошилова в г. Кричеве" </t>
  </si>
  <si>
    <t xml:space="preserve">"Капитальный ремонт жилого дома                   № 8/12 по ул. Фрунзе в г. Кричеве" </t>
  </si>
  <si>
    <t>Объекты без ввода площади в текущем году</t>
  </si>
  <si>
    <t>Объекты по капитальныму ремонту отдельных констуктивных элементов</t>
  </si>
  <si>
    <t xml:space="preserve">"Капитальный ремонт жилого дома №8а по ул. Мира в г. Кричеве" </t>
  </si>
  <si>
    <t xml:space="preserve">"Капитальный ремонт жилого дома №8 по ул. Мира в г. Кричеве" </t>
  </si>
  <si>
    <t xml:space="preserve">"Капитальный ремонт жилого дома         №19а по ул. Октябрьская                         в г. Кричеве"    </t>
  </si>
  <si>
    <t xml:space="preserve">"Капитальный ремонт жилого дома №19б по ул. Октябрьская                                      в г.  Кричеве" </t>
  </si>
  <si>
    <t xml:space="preserve">"Капитальный ремонт жилого дома №1  по ул. Мстиславское шоссе                     в г. Кричеве" </t>
  </si>
  <si>
    <t xml:space="preserve">"Капитальный ремонт жилого дома №8А по ул. Мира в г. Кричеве" </t>
  </si>
  <si>
    <t xml:space="preserve">"Капитальный ремонт жилого дома №19а по ул. Октябрьская                                 в г. Кричеве"    </t>
  </si>
  <si>
    <t xml:space="preserve">"Капитальный ремонт жилого дома №19б по ул. Октябрьская                             в г. Кричеве" </t>
  </si>
  <si>
    <t xml:space="preserve">"Капитальный ремонт жилого дома №1 по ул. Мстиславское шоссе                         в г. Кричеве" 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</si>
</sst>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4" fillId="0" borderId="0" xfId="0" applyFont="1"/>
    <xf numFmtId="0" fontId="0" fillId="3" borderId="0" xfId="0" applyFill="1"/>
    <xf numFmtId="2" fontId="0" fillId="2" borderId="0" xfId="0" applyNumberFormat="1" applyFill="1"/>
    <xf numFmtId="2" fontId="0" fillId="0" borderId="0" xfId="0" applyNumberFormat="1"/>
    <xf numFmtId="0" fontId="9" fillId="2" borderId="0" xfId="0" applyFont="1" applyFill="1"/>
    <xf numFmtId="0" fontId="9" fillId="0" borderId="0" xfId="0" applyFont="1"/>
    <xf numFmtId="0" fontId="5" fillId="2" borderId="0" xfId="0" applyFont="1" applyFill="1"/>
    <xf numFmtId="0" fontId="1" fillId="2" borderId="0" xfId="0" applyFont="1" applyFill="1"/>
    <xf numFmtId="2" fontId="5" fillId="2" borderId="0" xfId="0" applyNumberFormat="1" applyFont="1" applyFill="1"/>
    <xf numFmtId="0" fontId="3" fillId="2" borderId="0" xfId="0" applyFont="1" applyFill="1"/>
    <xf numFmtId="0" fontId="8" fillId="0" borderId="0" xfId="0" applyFont="1"/>
    <xf numFmtId="0" fontId="11" fillId="0" borderId="0" xfId="0" applyFont="1"/>
    <xf numFmtId="2" fontId="8" fillId="0" borderId="0" xfId="0" applyNumberFormat="1" applyFont="1"/>
    <xf numFmtId="2" fontId="4" fillId="0" borderId="0" xfId="0" applyNumberFormat="1" applyFont="1"/>
    <xf numFmtId="2" fontId="1" fillId="2" borderId="0" xfId="0" applyNumberFormat="1" applyFont="1" applyFill="1"/>
    <xf numFmtId="1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2" fontId="0" fillId="2" borderId="0" xfId="0" applyNumberFormat="1" applyFill="1" applyAlignment="1">
      <alignment horizontal="right"/>
    </xf>
    <xf numFmtId="0" fontId="10" fillId="0" borderId="0" xfId="0" applyFont="1"/>
    <xf numFmtId="0" fontId="14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2" fontId="17" fillId="2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43" fontId="16" fillId="3" borderId="1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43" fontId="17" fillId="3" borderId="1" xfId="1" applyFont="1" applyFill="1" applyBorder="1"/>
    <xf numFmtId="1" fontId="15" fillId="2" borderId="3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3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2" fontId="15" fillId="2" borderId="0" xfId="0" applyNumberFormat="1" applyFont="1" applyFill="1"/>
    <xf numFmtId="0" fontId="19" fillId="0" borderId="0" xfId="0" applyFont="1" applyAlignment="1">
      <alignment horizontal="left"/>
    </xf>
    <xf numFmtId="43" fontId="15" fillId="3" borderId="1" xfId="1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15" fillId="0" borderId="1" xfId="0" applyNumberFormat="1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2" fontId="9" fillId="0" borderId="0" xfId="0" applyNumberFormat="1" applyFont="1"/>
    <xf numFmtId="1" fontId="15" fillId="3" borderId="1" xfId="0" applyNumberFormat="1" applyFont="1" applyFill="1" applyBorder="1" applyAlignment="1">
      <alignment horizontal="left" vertical="center" wrapText="1"/>
    </xf>
    <xf numFmtId="1" fontId="18" fillId="0" borderId="1" xfId="0" applyNumberFormat="1" applyFont="1" applyBorder="1" applyAlignment="1">
      <alignment horizontal="right"/>
    </xf>
    <xf numFmtId="2" fontId="16" fillId="2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0" fillId="2" borderId="0" xfId="0" applyFont="1" applyFill="1"/>
    <xf numFmtId="165" fontId="15" fillId="3" borderId="1" xfId="0" applyNumberFormat="1" applyFont="1" applyFill="1" applyBorder="1" applyAlignment="1">
      <alignment horizontal="center" vertical="center" wrapText="1"/>
    </xf>
    <xf numFmtId="43" fontId="9" fillId="2" borderId="0" xfId="0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165" fontId="15" fillId="0" borderId="1" xfId="1" applyNumberFormat="1" applyFont="1" applyFill="1" applyBorder="1" applyAlignment="1">
      <alignment horizontal="center" vertical="center" wrapText="1"/>
    </xf>
    <xf numFmtId="1" fontId="15" fillId="0" borderId="0" xfId="0" applyNumberFormat="1" applyFont="1" applyAlignment="1">
      <alignment horizontal="left" vertical="center" wrapText="1"/>
    </xf>
    <xf numFmtId="2" fontId="9" fillId="2" borderId="0" xfId="0" applyNumberFormat="1" applyFont="1" applyFill="1"/>
    <xf numFmtId="165" fontId="18" fillId="0" borderId="1" xfId="1" applyNumberFormat="1" applyFont="1" applyBorder="1" applyAlignment="1">
      <alignment horizontal="right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2" fontId="21" fillId="3" borderId="0" xfId="0" applyNumberFormat="1" applyFont="1" applyFill="1"/>
    <xf numFmtId="1" fontId="2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20" fillId="2" borderId="0" xfId="0" applyNumberFormat="1" applyFont="1" applyFill="1" applyAlignment="1">
      <alignment horizontal="center"/>
    </xf>
    <xf numFmtId="0" fontId="22" fillId="0" borderId="0" xfId="0" applyFont="1"/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2" fontId="0" fillId="4" borderId="0" xfId="0" applyNumberFormat="1" applyFill="1"/>
    <xf numFmtId="1" fontId="0" fillId="4" borderId="0" xfId="0" applyNumberFormat="1" applyFill="1"/>
    <xf numFmtId="1" fontId="0" fillId="4" borderId="0" xfId="0" applyNumberFormat="1" applyFill="1" applyAlignment="1">
      <alignment horizontal="center"/>
    </xf>
    <xf numFmtId="4" fontId="16" fillId="3" borderId="1" xfId="1" applyNumberFormat="1" applyFont="1" applyFill="1" applyBorder="1" applyAlignment="1">
      <alignment horizontal="center" vertical="center" wrapText="1"/>
    </xf>
    <xf numFmtId="43" fontId="9" fillId="2" borderId="0" xfId="0" applyNumberFormat="1" applyFont="1" applyFill="1"/>
    <xf numFmtId="4" fontId="18" fillId="0" borderId="1" xfId="0" applyNumberFormat="1" applyFont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right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/>
    </xf>
    <xf numFmtId="4" fontId="17" fillId="3" borderId="1" xfId="0" applyNumberFormat="1" applyFont="1" applyFill="1" applyBorder="1" applyAlignment="1">
      <alignment horizontal="right"/>
    </xf>
    <xf numFmtId="4" fontId="17" fillId="0" borderId="1" xfId="1" applyNumberFormat="1" applyFont="1" applyFill="1" applyBorder="1" applyAlignment="1">
      <alignment horizontal="right" vertical="center" wrapText="1"/>
    </xf>
    <xf numFmtId="4" fontId="15" fillId="0" borderId="1" xfId="1" applyNumberFormat="1" applyFont="1" applyFill="1" applyBorder="1" applyAlignment="1">
      <alignment horizontal="right" vertical="center" wrapText="1"/>
    </xf>
    <xf numFmtId="4" fontId="16" fillId="3" borderId="1" xfId="1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18" fillId="0" borderId="1" xfId="1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right" wrapText="1"/>
    </xf>
    <xf numFmtId="166" fontId="16" fillId="3" borderId="1" xfId="1" applyNumberFormat="1" applyFont="1" applyFill="1" applyBorder="1" applyAlignment="1">
      <alignment horizontal="right" vertical="center" wrapText="1"/>
    </xf>
    <xf numFmtId="166" fontId="15" fillId="0" borderId="1" xfId="0" applyNumberFormat="1" applyFont="1" applyBorder="1" applyAlignment="1">
      <alignment horizontal="right" vertical="center" wrapText="1"/>
    </xf>
    <xf numFmtId="166" fontId="15" fillId="3" borderId="1" xfId="1" applyNumberFormat="1" applyFont="1" applyFill="1" applyBorder="1" applyAlignment="1">
      <alignment horizontal="right" vertical="center" wrapText="1"/>
    </xf>
    <xf numFmtId="166" fontId="15" fillId="3" borderId="1" xfId="0" applyNumberFormat="1" applyFont="1" applyFill="1" applyBorder="1" applyAlignment="1">
      <alignment horizontal="right" vertical="center" wrapText="1"/>
    </xf>
    <xf numFmtId="166" fontId="17" fillId="0" borderId="1" xfId="0" applyNumberFormat="1" applyFont="1" applyBorder="1" applyAlignment="1">
      <alignment horizontal="right" vertical="center" wrapText="1"/>
    </xf>
    <xf numFmtId="166" fontId="17" fillId="3" borderId="1" xfId="0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wrapText="1"/>
    </xf>
    <xf numFmtId="164" fontId="15" fillId="3" borderId="1" xfId="0" applyNumberFormat="1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right" wrapText="1"/>
    </xf>
    <xf numFmtId="165" fontId="18" fillId="3" borderId="1" xfId="1" applyNumberFormat="1" applyFont="1" applyFill="1" applyBorder="1" applyAlignment="1">
      <alignment horizontal="right"/>
    </xf>
    <xf numFmtId="4" fontId="18" fillId="3" borderId="1" xfId="1" applyNumberFormat="1" applyFont="1" applyFill="1" applyBorder="1" applyAlignment="1">
      <alignment horizontal="center"/>
    </xf>
    <xf numFmtId="4" fontId="20" fillId="3" borderId="0" xfId="0" applyNumberFormat="1" applyFont="1" applyFill="1" applyAlignment="1">
      <alignment horizontal="center"/>
    </xf>
    <xf numFmtId="4" fontId="15" fillId="3" borderId="1" xfId="0" applyNumberFormat="1" applyFont="1" applyFill="1" applyBorder="1" applyAlignment="1">
      <alignment horizontal="right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15" fillId="0" borderId="6" xfId="0" applyNumberFormat="1" applyFont="1" applyBorder="1" applyAlignment="1">
      <alignment horizontal="center" vertical="center" textRotation="90" wrapText="1"/>
    </xf>
    <xf numFmtId="2" fontId="15" fillId="0" borderId="5" xfId="0" applyNumberFormat="1" applyFont="1" applyBorder="1" applyAlignment="1">
      <alignment horizontal="center" vertical="center" textRotation="90" wrapText="1"/>
    </xf>
    <xf numFmtId="0" fontId="15" fillId="2" borderId="8" xfId="0" applyFont="1" applyFill="1" applyBorder="1" applyAlignment="1">
      <alignment horizontal="left" vertical="top" wrapText="1"/>
    </xf>
    <xf numFmtId="164" fontId="16" fillId="2" borderId="3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right" vertical="center" wrapText="1"/>
    </xf>
    <xf numFmtId="164" fontId="16" fillId="3" borderId="4" xfId="0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164" fontId="15" fillId="2" borderId="7" xfId="0" applyNumberFormat="1" applyFont="1" applyFill="1" applyBorder="1" applyAlignment="1">
      <alignment horizontal="center" vertical="center" wrapText="1"/>
    </xf>
    <xf numFmtId="43" fontId="15" fillId="3" borderId="6" xfId="1" applyFont="1" applyFill="1" applyBorder="1" applyAlignment="1">
      <alignment horizontal="center" vertical="center" wrapText="1"/>
    </xf>
    <xf numFmtId="43" fontId="15" fillId="3" borderId="7" xfId="1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left" vertical="center" wrapText="1"/>
    </xf>
    <xf numFmtId="164" fontId="15" fillId="2" borderId="2" xfId="0" applyNumberFormat="1" applyFont="1" applyFill="1" applyBorder="1" applyAlignment="1">
      <alignment horizontal="left" vertical="center" wrapText="1"/>
    </xf>
    <xf numFmtId="164" fontId="15" fillId="2" borderId="4" xfId="0" applyNumberFormat="1" applyFont="1" applyFill="1" applyBorder="1" applyAlignment="1">
      <alignment horizontal="left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1" fontId="12" fillId="3" borderId="3" xfId="0" applyNumberFormat="1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right" vertical="center" wrapText="1"/>
    </xf>
    <xf numFmtId="4" fontId="16" fillId="2" borderId="7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2" borderId="9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2" fontId="15" fillId="2" borderId="11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43" fontId="16" fillId="3" borderId="6" xfId="1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zoomScaleNormal="100" zoomScaleSheetLayoutView="91" workbookViewId="0">
      <selection activeCell="O47" sqref="O47"/>
    </sheetView>
  </sheetViews>
  <sheetFormatPr defaultRowHeight="15"/>
  <cols>
    <col min="1" max="1" width="3.7109375" style="23" customWidth="1"/>
    <col min="2" max="2" width="29.5703125" customWidth="1"/>
    <col min="3" max="3" width="9.28515625" customWidth="1"/>
    <col min="4" max="4" width="10.85546875" customWidth="1"/>
    <col min="5" max="5" width="9" customWidth="1"/>
    <col min="6" max="6" width="9.42578125" customWidth="1"/>
    <col min="7" max="7" width="12.42578125" style="5" customWidth="1"/>
    <col min="8" max="8" width="13" style="5" customWidth="1"/>
    <col min="9" max="9" width="10.85546875" style="5" customWidth="1"/>
    <col min="10" max="10" width="13.5703125" style="5" customWidth="1"/>
    <col min="11" max="11" width="6" style="5" customWidth="1"/>
    <col min="12" max="12" width="13" style="5" customWidth="1"/>
    <col min="13" max="13" width="13.5703125" style="5" customWidth="1"/>
    <col min="14" max="14" width="15.5703125" bestFit="1" customWidth="1"/>
    <col min="15" max="15" width="15.28515625" customWidth="1"/>
    <col min="16" max="16" width="13.140625" customWidth="1"/>
    <col min="17" max="17" width="6.140625" customWidth="1"/>
    <col min="18" max="18" width="20.7109375" customWidth="1"/>
    <col min="19" max="19" width="14" customWidth="1"/>
  </cols>
  <sheetData>
    <row r="1" spans="1:20">
      <c r="A1" s="12"/>
      <c r="B1" s="12" t="s">
        <v>71</v>
      </c>
      <c r="C1" s="12" t="s">
        <v>19</v>
      </c>
      <c r="E1" s="12"/>
      <c r="F1" s="12" t="s">
        <v>19</v>
      </c>
      <c r="G1"/>
      <c r="H1" s="12"/>
      <c r="J1" s="14"/>
      <c r="K1" s="14" t="s">
        <v>14</v>
      </c>
      <c r="L1" s="14"/>
      <c r="M1" s="14"/>
    </row>
    <row r="2" spans="1:20">
      <c r="A2" s="47" t="s">
        <v>31</v>
      </c>
      <c r="B2" s="48"/>
      <c r="C2" s="12" t="s">
        <v>32</v>
      </c>
      <c r="E2" s="12"/>
      <c r="F2" s="12" t="s">
        <v>56</v>
      </c>
      <c r="G2"/>
      <c r="H2" s="12"/>
      <c r="J2" s="14"/>
      <c r="K2" s="14" t="s">
        <v>15</v>
      </c>
      <c r="L2" s="14"/>
      <c r="M2" s="14"/>
    </row>
    <row r="3" spans="1:20" ht="15.75" customHeight="1">
      <c r="A3" s="47" t="s">
        <v>29</v>
      </c>
      <c r="B3" s="48"/>
      <c r="C3" s="12" t="s">
        <v>33</v>
      </c>
      <c r="E3" s="12"/>
      <c r="F3" s="12" t="s">
        <v>33</v>
      </c>
      <c r="G3"/>
      <c r="H3" s="12"/>
      <c r="J3" s="14"/>
      <c r="K3" s="14" t="s">
        <v>13</v>
      </c>
      <c r="L3" s="14"/>
      <c r="M3" s="14"/>
    </row>
    <row r="4" spans="1:20">
      <c r="A4" s="20" t="s">
        <v>30</v>
      </c>
      <c r="B4" s="12" t="s">
        <v>72</v>
      </c>
      <c r="C4" s="12" t="s">
        <v>54</v>
      </c>
      <c r="E4" s="13"/>
      <c r="F4" s="12" t="s">
        <v>55</v>
      </c>
      <c r="G4"/>
      <c r="H4" s="12"/>
      <c r="J4" s="14"/>
      <c r="K4" s="14" t="s">
        <v>20</v>
      </c>
      <c r="L4" s="14"/>
      <c r="M4" s="14"/>
    </row>
    <row r="5" spans="1:20">
      <c r="A5" s="20" t="s">
        <v>40</v>
      </c>
      <c r="B5" s="12" t="s">
        <v>73</v>
      </c>
      <c r="C5" s="12" t="s">
        <v>50</v>
      </c>
      <c r="E5" s="12" t="s">
        <v>44</v>
      </c>
      <c r="F5" s="12" t="s">
        <v>50</v>
      </c>
      <c r="G5" s="76"/>
      <c r="H5" s="12" t="s">
        <v>44</v>
      </c>
      <c r="J5" s="14"/>
      <c r="K5" s="14" t="s">
        <v>51</v>
      </c>
      <c r="L5" s="14"/>
      <c r="M5" s="14"/>
    </row>
    <row r="6" spans="1:20" ht="16.5" customHeight="1">
      <c r="A6" s="126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20" ht="14.25" customHeight="1">
      <c r="A7" s="126" t="s">
        <v>45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 spans="1:20" ht="6.75" customHeight="1">
      <c r="A8" s="21"/>
      <c r="B8" s="2"/>
      <c r="C8" s="2"/>
      <c r="D8" s="2"/>
      <c r="E8" s="2"/>
      <c r="F8" s="2"/>
      <c r="G8" s="15"/>
      <c r="H8" s="15"/>
      <c r="I8" s="15"/>
      <c r="J8" s="15"/>
      <c r="K8" s="15"/>
      <c r="L8" s="15"/>
      <c r="M8" s="15"/>
    </row>
    <row r="9" spans="1:20" ht="14.25" customHeight="1">
      <c r="A9" s="162" t="s">
        <v>0</v>
      </c>
      <c r="B9" s="164" t="s">
        <v>1</v>
      </c>
      <c r="C9" s="164" t="s">
        <v>2</v>
      </c>
      <c r="D9" s="164" t="s">
        <v>3</v>
      </c>
      <c r="E9" s="155" t="s">
        <v>4</v>
      </c>
      <c r="F9" s="155"/>
      <c r="G9" s="156" t="s">
        <v>7</v>
      </c>
      <c r="H9" s="156"/>
      <c r="I9" s="127" t="s">
        <v>66</v>
      </c>
      <c r="J9" s="157" t="s">
        <v>48</v>
      </c>
      <c r="K9" s="158"/>
      <c r="L9" s="158"/>
      <c r="M9" s="159"/>
    </row>
    <row r="10" spans="1:20" ht="11.25" customHeight="1">
      <c r="A10" s="163"/>
      <c r="B10" s="165"/>
      <c r="C10" s="165"/>
      <c r="D10" s="165"/>
      <c r="E10" s="155"/>
      <c r="F10" s="155"/>
      <c r="G10" s="156"/>
      <c r="H10" s="156"/>
      <c r="I10" s="128"/>
      <c r="J10" s="166" t="s">
        <v>47</v>
      </c>
      <c r="K10" s="157" t="s">
        <v>10</v>
      </c>
      <c r="L10" s="158"/>
      <c r="M10" s="159"/>
    </row>
    <row r="11" spans="1:20" ht="12.75" customHeight="1">
      <c r="A11" s="163"/>
      <c r="B11" s="165"/>
      <c r="C11" s="165"/>
      <c r="D11" s="165"/>
      <c r="E11" s="155"/>
      <c r="F11" s="155"/>
      <c r="G11" s="156"/>
      <c r="H11" s="156"/>
      <c r="I11" s="128"/>
      <c r="J11" s="167"/>
      <c r="K11" s="127" t="s">
        <v>67</v>
      </c>
      <c r="L11" s="160" t="s">
        <v>49</v>
      </c>
      <c r="M11" s="161"/>
    </row>
    <row r="12" spans="1:20" ht="114.75" customHeight="1">
      <c r="A12" s="163"/>
      <c r="B12" s="165"/>
      <c r="C12" s="165"/>
      <c r="D12" s="165"/>
      <c r="E12" s="96" t="s">
        <v>5</v>
      </c>
      <c r="F12" s="96" t="s">
        <v>6</v>
      </c>
      <c r="G12" s="97" t="s">
        <v>8</v>
      </c>
      <c r="H12" s="97" t="s">
        <v>9</v>
      </c>
      <c r="I12" s="128"/>
      <c r="J12" s="167"/>
      <c r="K12" s="128"/>
      <c r="L12" s="98" t="s">
        <v>11</v>
      </c>
      <c r="M12" s="55" t="s">
        <v>18</v>
      </c>
    </row>
    <row r="13" spans="1:20" s="18" customFormat="1" ht="12.75" customHeight="1">
      <c r="A13" s="22">
        <v>1</v>
      </c>
      <c r="B13" s="17">
        <f>A13+1</f>
        <v>2</v>
      </c>
      <c r="C13" s="17">
        <f t="shared" ref="C13:K13" si="0">B13+1</f>
        <v>3</v>
      </c>
      <c r="D13" s="17">
        <f>C13+1</f>
        <v>4</v>
      </c>
      <c r="E13" s="17">
        <f t="shared" si="0"/>
        <v>5</v>
      </c>
      <c r="F13" s="17">
        <f t="shared" si="0"/>
        <v>6</v>
      </c>
      <c r="G13" s="17">
        <f t="shared" si="0"/>
        <v>7</v>
      </c>
      <c r="H13" s="17">
        <f t="shared" si="0"/>
        <v>8</v>
      </c>
      <c r="I13" s="17">
        <f t="shared" si="0"/>
        <v>9</v>
      </c>
      <c r="J13" s="17">
        <f t="shared" si="0"/>
        <v>10</v>
      </c>
      <c r="K13" s="17">
        <f t="shared" si="0"/>
        <v>11</v>
      </c>
      <c r="L13" s="17">
        <f t="shared" ref="L13" si="1">K13+1</f>
        <v>12</v>
      </c>
      <c r="M13" s="17">
        <f t="shared" ref="M13" si="2">L13+1</f>
        <v>13</v>
      </c>
      <c r="R13" s="27" t="s">
        <v>52</v>
      </c>
      <c r="S13" s="27" t="s">
        <v>53</v>
      </c>
    </row>
    <row r="14" spans="1:20" s="18" customFormat="1" ht="14.25" customHeight="1">
      <c r="A14" s="147" t="s">
        <v>46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9"/>
      <c r="R14" s="27"/>
      <c r="S14" s="27"/>
    </row>
    <row r="15" spans="1:20" s="18" customFormat="1" ht="24">
      <c r="A15" s="31">
        <v>1</v>
      </c>
      <c r="B15" s="53" t="s">
        <v>81</v>
      </c>
      <c r="C15" s="108">
        <v>664</v>
      </c>
      <c r="D15" s="109">
        <f t="shared" ref="D15" si="3">C15</f>
        <v>664</v>
      </c>
      <c r="E15" s="99" t="s">
        <v>57</v>
      </c>
      <c r="F15" s="99" t="s">
        <v>63</v>
      </c>
      <c r="G15" s="89">
        <v>541026</v>
      </c>
      <c r="H15" s="89">
        <v>541026</v>
      </c>
      <c r="I15" s="90"/>
      <c r="J15" s="89">
        <f>L15+M15</f>
        <v>541026</v>
      </c>
      <c r="K15" s="90"/>
      <c r="L15" s="90">
        <v>207885.61</v>
      </c>
      <c r="M15" s="90">
        <f>310514.39+22626</f>
        <v>333140.39</v>
      </c>
      <c r="N15" s="18">
        <f>H15-J15</f>
        <v>0</v>
      </c>
      <c r="R15" s="27">
        <f>G15*0.6</f>
        <v>324615.59999999998</v>
      </c>
      <c r="S15" s="27">
        <f>G15*0.4</f>
        <v>216410.40000000002</v>
      </c>
      <c r="T15" s="18">
        <f>R15+S15</f>
        <v>541026</v>
      </c>
    </row>
    <row r="16" spans="1:20" s="84" customFormat="1" ht="38.25" customHeight="1">
      <c r="A16" s="102">
        <v>2</v>
      </c>
      <c r="B16" s="58" t="s">
        <v>80</v>
      </c>
      <c r="C16" s="110">
        <v>688</v>
      </c>
      <c r="D16" s="110">
        <v>688</v>
      </c>
      <c r="E16" s="99" t="s">
        <v>60</v>
      </c>
      <c r="F16" s="99" t="s">
        <v>57</v>
      </c>
      <c r="G16" s="91">
        <v>574994</v>
      </c>
      <c r="H16" s="91">
        <v>540706.23</v>
      </c>
      <c r="I16" s="122">
        <v>197792.79</v>
      </c>
      <c r="J16" s="89">
        <f t="shared" ref="J16:J19" si="4">L16+M16</f>
        <v>342913.43999999994</v>
      </c>
      <c r="K16" s="92"/>
      <c r="L16" s="90"/>
      <c r="M16" s="91">
        <f>H16-I16</f>
        <v>342913.43999999994</v>
      </c>
      <c r="N16" s="83"/>
      <c r="P16" s="84" t="s">
        <v>42</v>
      </c>
      <c r="R16" s="85">
        <f>G29*0.6</f>
        <v>27500.819999999996</v>
      </c>
      <c r="S16" s="85">
        <f>G29*0.4</f>
        <v>18333.88</v>
      </c>
      <c r="T16" s="84">
        <f t="shared" ref="T16:T19" si="5">R16+S16</f>
        <v>45834.7</v>
      </c>
    </row>
    <row r="17" spans="1:20" s="18" customFormat="1" ht="36">
      <c r="A17" s="31">
        <v>3</v>
      </c>
      <c r="B17" s="53" t="s">
        <v>83</v>
      </c>
      <c r="C17" s="111">
        <v>1366</v>
      </c>
      <c r="D17" s="109">
        <f t="shared" ref="D17:D19" si="6">C17</f>
        <v>1366</v>
      </c>
      <c r="E17" s="99" t="s">
        <v>62</v>
      </c>
      <c r="F17" s="99" t="s">
        <v>63</v>
      </c>
      <c r="G17" s="89">
        <v>629187.94999999995</v>
      </c>
      <c r="H17" s="89">
        <v>629187.94999999995</v>
      </c>
      <c r="I17" s="90"/>
      <c r="J17" s="89">
        <f t="shared" si="4"/>
        <v>629187.94999999995</v>
      </c>
      <c r="K17" s="90"/>
      <c r="L17" s="90">
        <v>244849.26</v>
      </c>
      <c r="M17" s="90">
        <f>282295.74+102042.95</f>
        <v>384338.69</v>
      </c>
      <c r="N17" s="5">
        <f>H17-J17</f>
        <v>0</v>
      </c>
      <c r="O17" s="18">
        <v>1087873</v>
      </c>
      <c r="P17" s="18" t="s">
        <v>42</v>
      </c>
      <c r="R17" s="27">
        <f t="shared" ref="R17:R19" si="7">G17*0.6</f>
        <v>377512.76999999996</v>
      </c>
      <c r="S17" s="27">
        <f t="shared" ref="S17:S19" si="8">G17*0.4</f>
        <v>251675.18</v>
      </c>
      <c r="T17" s="18">
        <f t="shared" si="5"/>
        <v>629187.94999999995</v>
      </c>
    </row>
    <row r="18" spans="1:20" s="84" customFormat="1" ht="36">
      <c r="A18" s="34">
        <v>4</v>
      </c>
      <c r="B18" s="58" t="s">
        <v>82</v>
      </c>
      <c r="C18" s="112">
        <v>450</v>
      </c>
      <c r="D18" s="109">
        <f t="shared" si="6"/>
        <v>450</v>
      </c>
      <c r="E18" s="99" t="s">
        <v>61</v>
      </c>
      <c r="F18" s="99" t="s">
        <v>57</v>
      </c>
      <c r="G18" s="89">
        <v>394342.58</v>
      </c>
      <c r="H18" s="90">
        <v>372751</v>
      </c>
      <c r="I18" s="90">
        <v>252814.67</v>
      </c>
      <c r="J18" s="89">
        <f t="shared" si="4"/>
        <v>119936.32999999999</v>
      </c>
      <c r="K18" s="90"/>
      <c r="L18" s="90"/>
      <c r="M18" s="90">
        <f>H18-I18</f>
        <v>119936.32999999999</v>
      </c>
      <c r="P18" s="83"/>
      <c r="R18" s="85">
        <f t="shared" si="7"/>
        <v>236605.54800000001</v>
      </c>
      <c r="S18" s="85">
        <f t="shared" si="8"/>
        <v>157737.03200000001</v>
      </c>
      <c r="T18" s="84">
        <f t="shared" si="5"/>
        <v>394342.58</v>
      </c>
    </row>
    <row r="19" spans="1:20" s="18" customFormat="1" ht="36" customHeight="1">
      <c r="A19" s="31">
        <v>5</v>
      </c>
      <c r="B19" s="53" t="s">
        <v>84</v>
      </c>
      <c r="C19" s="111">
        <v>600</v>
      </c>
      <c r="D19" s="113">
        <f t="shared" si="6"/>
        <v>600</v>
      </c>
      <c r="E19" s="99" t="s">
        <v>57</v>
      </c>
      <c r="F19" s="99" t="s">
        <v>63</v>
      </c>
      <c r="G19" s="93">
        <v>444017.39</v>
      </c>
      <c r="H19" s="93">
        <v>444017.39</v>
      </c>
      <c r="I19" s="94"/>
      <c r="J19" s="89">
        <f t="shared" si="4"/>
        <v>444017.39</v>
      </c>
      <c r="K19" s="94"/>
      <c r="L19" s="90">
        <v>181304.39</v>
      </c>
      <c r="M19" s="94">
        <v>262713</v>
      </c>
      <c r="N19" s="73"/>
      <c r="P19" s="5"/>
      <c r="R19" s="27">
        <f t="shared" si="7"/>
        <v>266410.43400000001</v>
      </c>
      <c r="S19" s="27">
        <f t="shared" si="8"/>
        <v>177606.95600000001</v>
      </c>
      <c r="T19" s="18">
        <f t="shared" si="5"/>
        <v>444017.39</v>
      </c>
    </row>
    <row r="20" spans="1:20" s="18" customFormat="1" ht="18.75">
      <c r="A20" s="31"/>
      <c r="B20" s="59" t="s">
        <v>27</v>
      </c>
      <c r="C20" s="107">
        <f>SUM(C15:C19)</f>
        <v>3768</v>
      </c>
      <c r="D20" s="107">
        <f>SUM(D15:D19)</f>
        <v>3768</v>
      </c>
      <c r="E20" s="69">
        <f t="shared" ref="E20:K20" si="9">SUM(E15:E17)</f>
        <v>0</v>
      </c>
      <c r="F20" s="69">
        <f t="shared" si="9"/>
        <v>0</v>
      </c>
      <c r="G20" s="95">
        <f>G15+G16+G17+G18+G19</f>
        <v>2583567.92</v>
      </c>
      <c r="H20" s="95">
        <f>H15+H16+H17+H18+H19</f>
        <v>2527688.5699999998</v>
      </c>
      <c r="I20" s="95">
        <f>SUM(I15:I19)</f>
        <v>450607.46</v>
      </c>
      <c r="J20" s="95">
        <f>J15+J16+J17+J18+J19</f>
        <v>2077081.1099999999</v>
      </c>
      <c r="K20" s="95">
        <f t="shared" si="9"/>
        <v>0</v>
      </c>
      <c r="L20" s="95">
        <f>L15+L16+L17+L18+L19</f>
        <v>634039.26</v>
      </c>
      <c r="M20" s="95">
        <f>M15+M16+M17+M18+M19</f>
        <v>1443041.85</v>
      </c>
      <c r="N20" s="74">
        <v>389190</v>
      </c>
      <c r="O20" s="64"/>
      <c r="P20" s="65">
        <f>SUM(L20:M20)</f>
        <v>2077081.11</v>
      </c>
      <c r="Q20" s="27"/>
    </row>
    <row r="21" spans="1:20" s="18" customFormat="1" ht="14.25" customHeight="1">
      <c r="A21" s="147" t="s">
        <v>78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R21" s="27"/>
      <c r="S21" s="27"/>
    </row>
    <row r="22" spans="1:20" s="18" customFormat="1" ht="36">
      <c r="A22" s="117">
        <v>1</v>
      </c>
      <c r="B22" s="58" t="s">
        <v>74</v>
      </c>
      <c r="C22" s="110">
        <v>1268</v>
      </c>
      <c r="D22" s="56"/>
      <c r="E22" s="35"/>
      <c r="F22" s="34"/>
      <c r="G22" s="29">
        <v>584053.48</v>
      </c>
      <c r="H22" s="29">
        <v>584053.48</v>
      </c>
      <c r="I22" s="29"/>
      <c r="J22" s="29">
        <f>L22+M22</f>
        <v>24942.15</v>
      </c>
      <c r="K22" s="29"/>
      <c r="L22" s="29">
        <v>24942.15</v>
      </c>
      <c r="M22" s="29"/>
      <c r="N22" s="74"/>
      <c r="O22" s="64"/>
      <c r="P22" s="65"/>
      <c r="Q22" s="27"/>
    </row>
    <row r="23" spans="1:20" s="18" customFormat="1" ht="18.75">
      <c r="A23" s="117"/>
      <c r="B23" s="118" t="s">
        <v>27</v>
      </c>
      <c r="C23" s="107">
        <v>1268</v>
      </c>
      <c r="D23" s="119"/>
      <c r="E23" s="119"/>
      <c r="F23" s="119"/>
      <c r="G23" s="28">
        <f>G22</f>
        <v>584053.48</v>
      </c>
      <c r="H23" s="28">
        <f>H22</f>
        <v>584053.48</v>
      </c>
      <c r="I23" s="86"/>
      <c r="J23" s="28">
        <f>J22</f>
        <v>24942.15</v>
      </c>
      <c r="K23" s="120"/>
      <c r="L23" s="120">
        <f>L22</f>
        <v>24942.15</v>
      </c>
      <c r="M23" s="28">
        <f>M22</f>
        <v>0</v>
      </c>
      <c r="N23" s="74"/>
      <c r="O23" s="64"/>
      <c r="P23" s="65"/>
      <c r="Q23" s="27"/>
    </row>
    <row r="24" spans="1:20" s="18" customFormat="1" ht="18.75">
      <c r="A24" s="150" t="s">
        <v>79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2"/>
      <c r="N24" s="74"/>
      <c r="O24" s="64"/>
      <c r="P24" s="65"/>
      <c r="Q24" s="27"/>
    </row>
    <row r="25" spans="1:20" s="18" customFormat="1" ht="72.75">
      <c r="A25" s="117">
        <v>1</v>
      </c>
      <c r="B25" s="115" t="s">
        <v>69</v>
      </c>
      <c r="C25" s="116">
        <v>3292</v>
      </c>
      <c r="D25" s="119"/>
      <c r="E25" s="119"/>
      <c r="F25" s="119"/>
      <c r="G25" s="104">
        <v>133857.88</v>
      </c>
      <c r="H25" s="104">
        <v>133857.88</v>
      </c>
      <c r="I25" s="86"/>
      <c r="J25" s="104">
        <v>133857.88</v>
      </c>
      <c r="K25" s="120"/>
      <c r="L25" s="104">
        <v>108915.73</v>
      </c>
      <c r="M25" s="104">
        <f>J25-L25</f>
        <v>24942.150000000009</v>
      </c>
      <c r="N25" s="74"/>
      <c r="O25" s="64"/>
      <c r="P25" s="65"/>
      <c r="Q25" s="27"/>
    </row>
    <row r="26" spans="1:20" s="18" customFormat="1" ht="18.75">
      <c r="A26" s="103"/>
      <c r="B26" s="106" t="s">
        <v>27</v>
      </c>
      <c r="C26" s="69">
        <f>C25</f>
        <v>3292</v>
      </c>
      <c r="D26" s="69"/>
      <c r="E26" s="69"/>
      <c r="F26" s="69"/>
      <c r="G26" s="86">
        <v>133857.88</v>
      </c>
      <c r="H26" s="86">
        <f>H25</f>
        <v>133857.88</v>
      </c>
      <c r="I26" s="86"/>
      <c r="J26" s="86">
        <v>133857.88</v>
      </c>
      <c r="K26" s="105"/>
      <c r="L26" s="105">
        <f>L25</f>
        <v>108915.73</v>
      </c>
      <c r="M26" s="105">
        <f>M25</f>
        <v>24942.150000000009</v>
      </c>
      <c r="N26" s="74"/>
      <c r="O26" s="64"/>
      <c r="P26" s="65"/>
      <c r="Q26" s="27"/>
    </row>
    <row r="27" spans="1:20" s="7" customFormat="1" ht="15" customHeight="1">
      <c r="A27" s="172" t="s">
        <v>28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4"/>
      <c r="N27" s="87">
        <f>N20-L20</f>
        <v>-244849.26</v>
      </c>
      <c r="O27" s="68"/>
      <c r="P27" s="57"/>
    </row>
    <row r="28" spans="1:20" s="7" customFormat="1" ht="32.85" customHeight="1">
      <c r="A28" s="31">
        <v>1</v>
      </c>
      <c r="B28" s="54" t="s">
        <v>43</v>
      </c>
      <c r="C28" s="49">
        <v>614</v>
      </c>
      <c r="D28" s="63"/>
      <c r="E28" s="35"/>
      <c r="F28" s="34"/>
      <c r="G28" s="29">
        <v>45653.03</v>
      </c>
      <c r="H28" s="46"/>
      <c r="I28" s="37"/>
      <c r="J28" s="29">
        <v>45653.03</v>
      </c>
      <c r="K28" s="37"/>
      <c r="L28" s="37"/>
      <c r="M28" s="29">
        <f t="shared" ref="M28:M32" si="10">G28</f>
        <v>45653.03</v>
      </c>
      <c r="N28" s="6"/>
      <c r="O28" s="6"/>
      <c r="R28" s="67"/>
    </row>
    <row r="29" spans="1:20" s="7" customFormat="1" ht="44.25" customHeight="1">
      <c r="A29" s="31">
        <v>2</v>
      </c>
      <c r="B29" s="53" t="s">
        <v>70</v>
      </c>
      <c r="C29" s="49">
        <v>578</v>
      </c>
      <c r="D29" s="56"/>
      <c r="E29" s="35"/>
      <c r="F29" s="34"/>
      <c r="G29" s="29">
        <v>45834.7</v>
      </c>
      <c r="H29" s="46"/>
      <c r="I29" s="29"/>
      <c r="J29" s="29">
        <v>45834.7</v>
      </c>
      <c r="K29" s="29"/>
      <c r="L29" s="29"/>
      <c r="M29" s="29">
        <f t="shared" si="10"/>
        <v>45834.7</v>
      </c>
      <c r="N29" s="6"/>
      <c r="O29" s="6"/>
      <c r="R29" s="67"/>
    </row>
    <row r="30" spans="1:20" s="7" customFormat="1" ht="38.25" customHeight="1">
      <c r="A30" s="31">
        <v>3</v>
      </c>
      <c r="B30" s="53" t="s">
        <v>75</v>
      </c>
      <c r="C30" s="52">
        <v>4008</v>
      </c>
      <c r="D30" s="66"/>
      <c r="E30" s="35"/>
      <c r="F30" s="34"/>
      <c r="G30" s="51">
        <v>51834.49</v>
      </c>
      <c r="H30" s="46"/>
      <c r="I30" s="51"/>
      <c r="J30" s="51">
        <v>51834.49</v>
      </c>
      <c r="K30" s="51"/>
      <c r="L30" s="51"/>
      <c r="M30" s="51">
        <f t="shared" si="10"/>
        <v>51834.49</v>
      </c>
      <c r="N30" s="6"/>
      <c r="O30" s="6"/>
      <c r="R30" s="67"/>
    </row>
    <row r="31" spans="1:20" s="7" customFormat="1" ht="38.25" customHeight="1">
      <c r="A31" s="31">
        <v>4</v>
      </c>
      <c r="B31" s="53" t="s">
        <v>76</v>
      </c>
      <c r="C31" s="52">
        <v>1268</v>
      </c>
      <c r="D31" s="66"/>
      <c r="E31" s="35"/>
      <c r="F31" s="34"/>
      <c r="G31" s="51">
        <v>59677.32</v>
      </c>
      <c r="H31" s="46"/>
      <c r="I31" s="51"/>
      <c r="J31" s="51">
        <v>59677.32</v>
      </c>
      <c r="K31" s="51"/>
      <c r="L31" s="51"/>
      <c r="M31" s="51">
        <f t="shared" si="10"/>
        <v>59677.32</v>
      </c>
      <c r="N31" s="6"/>
      <c r="O31" s="6"/>
      <c r="R31" s="67"/>
    </row>
    <row r="32" spans="1:20" s="7" customFormat="1" ht="28.5" customHeight="1">
      <c r="A32" s="31">
        <v>5</v>
      </c>
      <c r="B32" s="53" t="s">
        <v>77</v>
      </c>
      <c r="C32" s="52">
        <v>1783</v>
      </c>
      <c r="D32" s="66"/>
      <c r="E32" s="35"/>
      <c r="F32" s="34"/>
      <c r="G32" s="51">
        <v>40621.230000000003</v>
      </c>
      <c r="H32" s="46"/>
      <c r="I32" s="51"/>
      <c r="J32" s="51">
        <v>40621.230000000003</v>
      </c>
      <c r="K32" s="51"/>
      <c r="L32" s="51"/>
      <c r="M32" s="51">
        <f t="shared" si="10"/>
        <v>40621.230000000003</v>
      </c>
      <c r="N32" s="6"/>
      <c r="O32" s="6"/>
      <c r="P32" s="57">
        <f>O40+N20</f>
        <v>389190</v>
      </c>
      <c r="R32" s="67"/>
    </row>
    <row r="33" spans="1:18" s="7" customFormat="1" ht="78.75" customHeight="1">
      <c r="A33" s="31">
        <v>6</v>
      </c>
      <c r="B33" s="115" t="s">
        <v>69</v>
      </c>
      <c r="C33" s="114">
        <v>3292</v>
      </c>
      <c r="D33" s="56"/>
      <c r="E33" s="35"/>
      <c r="F33" s="34"/>
      <c r="G33" s="90">
        <f>L33+M33</f>
        <v>25780</v>
      </c>
      <c r="H33" s="46"/>
      <c r="I33" s="51"/>
      <c r="J33" s="51">
        <f>25780</f>
        <v>25780</v>
      </c>
      <c r="K33" s="51"/>
      <c r="L33" s="51"/>
      <c r="M33" s="51">
        <f>25780</f>
        <v>25780</v>
      </c>
      <c r="N33" s="6"/>
      <c r="O33" s="6"/>
      <c r="R33" s="67"/>
    </row>
    <row r="34" spans="1:18" s="25" customFormat="1" ht="14.25" customHeight="1">
      <c r="A34" s="38"/>
      <c r="B34" s="60" t="s">
        <v>27</v>
      </c>
      <c r="C34" s="61">
        <f>SUM(C28:C33)</f>
        <v>11543</v>
      </c>
      <c r="D34" s="100"/>
      <c r="E34" s="61"/>
      <c r="F34" s="61"/>
      <c r="G34" s="101">
        <f>SUM(G28:G33)</f>
        <v>269400.77</v>
      </c>
      <c r="H34" s="88"/>
      <c r="I34" s="88"/>
      <c r="J34" s="101">
        <f>SUM(J28:J33)</f>
        <v>269400.77</v>
      </c>
      <c r="K34" s="88"/>
      <c r="L34" s="101"/>
      <c r="M34" s="101">
        <f>SUM(M28:M33)</f>
        <v>269400.77</v>
      </c>
      <c r="N34" s="24"/>
      <c r="O34" s="24"/>
    </row>
    <row r="35" spans="1:18" ht="12.75" customHeight="1">
      <c r="A35" s="130" t="s">
        <v>12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2"/>
      <c r="N35" s="4"/>
      <c r="O35" s="5"/>
    </row>
    <row r="36" spans="1:18" ht="12.75" customHeight="1">
      <c r="A36" s="175">
        <v>1</v>
      </c>
      <c r="B36" s="140" t="s">
        <v>26</v>
      </c>
      <c r="C36" s="140"/>
      <c r="D36" s="140"/>
      <c r="E36" s="140"/>
      <c r="F36" s="140"/>
      <c r="G36" s="140"/>
      <c r="H36" s="140"/>
      <c r="I36" s="140"/>
      <c r="J36" s="153">
        <v>84386.43</v>
      </c>
      <c r="K36" s="140"/>
      <c r="L36" s="140"/>
      <c r="M36" s="177">
        <v>84386.43</v>
      </c>
      <c r="N36" s="19"/>
      <c r="O36" s="70"/>
    </row>
    <row r="37" spans="1:18" ht="45.95" customHeight="1">
      <c r="A37" s="176"/>
      <c r="B37" s="141"/>
      <c r="C37" s="141"/>
      <c r="D37" s="141"/>
      <c r="E37" s="141"/>
      <c r="F37" s="141"/>
      <c r="G37" s="141"/>
      <c r="H37" s="141"/>
      <c r="I37" s="141"/>
      <c r="J37" s="154"/>
      <c r="K37" s="141"/>
      <c r="L37" s="141"/>
      <c r="M37" s="178"/>
      <c r="N37" s="75"/>
      <c r="O37" s="71"/>
    </row>
    <row r="38" spans="1:18" s="3" customFormat="1" ht="17.25" customHeight="1">
      <c r="A38" s="133" t="s">
        <v>16</v>
      </c>
      <c r="B38" s="134"/>
      <c r="C38" s="39"/>
      <c r="D38" s="39"/>
      <c r="E38" s="39"/>
      <c r="F38" s="39"/>
      <c r="G38" s="40"/>
      <c r="H38" s="40"/>
      <c r="I38" s="40"/>
      <c r="J38" s="50">
        <f>J20+J23+J26+J36+J34</f>
        <v>2589668.34</v>
      </c>
      <c r="K38" s="28" t="s">
        <v>39</v>
      </c>
      <c r="L38" s="50">
        <f>L20+L23+L26+L34</f>
        <v>767897.14</v>
      </c>
      <c r="M38" s="50">
        <f>M20+M23+M26+M34+M36</f>
        <v>1821771.2</v>
      </c>
      <c r="N38" s="121">
        <f>1846981.2-M38</f>
        <v>25210</v>
      </c>
      <c r="O38" s="72"/>
    </row>
    <row r="39" spans="1:18" ht="14.25" customHeight="1">
      <c r="A39" s="144" t="s">
        <v>59</v>
      </c>
      <c r="B39" s="145"/>
      <c r="C39" s="145"/>
      <c r="D39" s="145"/>
      <c r="E39" s="146"/>
      <c r="F39" s="30"/>
      <c r="G39" s="41"/>
      <c r="H39" s="41"/>
      <c r="I39" s="41"/>
      <c r="J39" s="41"/>
      <c r="K39" s="41"/>
      <c r="L39" s="41"/>
      <c r="M39" s="51">
        <v>368378.2</v>
      </c>
      <c r="N39" s="4"/>
      <c r="O39" s="4"/>
    </row>
    <row r="40" spans="1:18" ht="12.75" customHeight="1">
      <c r="A40" s="135" t="s">
        <v>21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4"/>
      <c r="O40" s="75"/>
    </row>
    <row r="41" spans="1:18" ht="28.5" customHeight="1">
      <c r="A41" s="140" t="s">
        <v>0</v>
      </c>
      <c r="B41" s="140" t="s">
        <v>1</v>
      </c>
      <c r="C41" s="140" t="s">
        <v>68</v>
      </c>
      <c r="D41" s="138" t="s">
        <v>22</v>
      </c>
      <c r="E41" s="139"/>
      <c r="F41" s="140" t="s">
        <v>23</v>
      </c>
      <c r="G41" s="168" t="s">
        <v>24</v>
      </c>
      <c r="H41" s="169"/>
      <c r="I41" s="169"/>
      <c r="J41" s="169"/>
      <c r="K41" s="169"/>
      <c r="L41" s="169"/>
      <c r="M41" s="142" t="s">
        <v>25</v>
      </c>
      <c r="N41" s="4"/>
      <c r="O41" s="4"/>
    </row>
    <row r="42" spans="1:18" ht="34.15" customHeight="1">
      <c r="A42" s="141"/>
      <c r="B42" s="141"/>
      <c r="C42" s="141"/>
      <c r="D42" s="33" t="s">
        <v>5</v>
      </c>
      <c r="E42" s="33" t="s">
        <v>6</v>
      </c>
      <c r="F42" s="141"/>
      <c r="G42" s="170"/>
      <c r="H42" s="171"/>
      <c r="I42" s="171"/>
      <c r="J42" s="171"/>
      <c r="K42" s="171"/>
      <c r="L42" s="171"/>
      <c r="M42" s="143"/>
      <c r="N42" s="4"/>
      <c r="O42" s="4"/>
    </row>
    <row r="43" spans="1:18" s="27" customFormat="1">
      <c r="A43" s="36">
        <v>1</v>
      </c>
      <c r="B43" s="36">
        <v>2</v>
      </c>
      <c r="C43" s="36">
        <v>3</v>
      </c>
      <c r="D43" s="36">
        <v>4</v>
      </c>
      <c r="E43" s="36">
        <v>5</v>
      </c>
      <c r="F43" s="36">
        <v>6</v>
      </c>
      <c r="G43" s="136">
        <v>7</v>
      </c>
      <c r="H43" s="137"/>
      <c r="I43" s="137"/>
      <c r="J43" s="137"/>
      <c r="K43" s="137"/>
      <c r="L43" s="137"/>
      <c r="M43" s="42">
        <v>8</v>
      </c>
      <c r="N43" s="26"/>
      <c r="O43" s="26"/>
    </row>
    <row r="44" spans="1:18" ht="66" customHeight="1">
      <c r="A44" s="32">
        <v>1</v>
      </c>
      <c r="B44" s="53" t="s">
        <v>81</v>
      </c>
      <c r="C44" s="30">
        <v>3</v>
      </c>
      <c r="D44" s="123" t="s">
        <v>57</v>
      </c>
      <c r="E44" s="123" t="s">
        <v>63</v>
      </c>
      <c r="F44" s="55">
        <f>H15/D15</f>
        <v>814.79819277108436</v>
      </c>
      <c r="G44" s="124" t="s">
        <v>34</v>
      </c>
      <c r="H44" s="125"/>
      <c r="I44" s="125"/>
      <c r="J44" s="125"/>
      <c r="K44" s="125"/>
      <c r="L44" s="125"/>
      <c r="M44" s="29" t="s">
        <v>64</v>
      </c>
      <c r="N44" s="4"/>
      <c r="O44" s="4"/>
    </row>
    <row r="45" spans="1:18" ht="74.25" customHeight="1">
      <c r="A45" s="32">
        <v>2</v>
      </c>
      <c r="B45" s="53" t="s">
        <v>85</v>
      </c>
      <c r="C45" s="30">
        <v>2.5</v>
      </c>
      <c r="D45" s="123" t="s">
        <v>60</v>
      </c>
      <c r="E45" s="123" t="s">
        <v>57</v>
      </c>
      <c r="F45" s="49">
        <v>835.75</v>
      </c>
      <c r="G45" s="124" t="s">
        <v>35</v>
      </c>
      <c r="H45" s="125"/>
      <c r="I45" s="125"/>
      <c r="J45" s="125"/>
      <c r="K45" s="125"/>
      <c r="L45" s="125"/>
      <c r="M45" s="29" t="s">
        <v>64</v>
      </c>
      <c r="N45" s="4"/>
      <c r="O45" s="4"/>
    </row>
    <row r="46" spans="1:18" ht="65.25" customHeight="1">
      <c r="A46" s="32">
        <v>3</v>
      </c>
      <c r="B46" s="53" t="s">
        <v>87</v>
      </c>
      <c r="C46" s="30">
        <v>2.5</v>
      </c>
      <c r="D46" s="123" t="s">
        <v>62</v>
      </c>
      <c r="E46" s="123" t="s">
        <v>63</v>
      </c>
      <c r="F46" s="49">
        <v>460.61</v>
      </c>
      <c r="G46" s="124" t="s">
        <v>36</v>
      </c>
      <c r="H46" s="125"/>
      <c r="I46" s="125"/>
      <c r="J46" s="125"/>
      <c r="K46" s="125"/>
      <c r="L46" s="125"/>
      <c r="M46" s="29" t="s">
        <v>64</v>
      </c>
      <c r="N46" s="4"/>
      <c r="O46" s="4"/>
    </row>
    <row r="47" spans="1:18" ht="53.25" customHeight="1">
      <c r="A47" s="32">
        <v>4</v>
      </c>
      <c r="B47" s="53" t="s">
        <v>86</v>
      </c>
      <c r="C47" s="30">
        <v>3</v>
      </c>
      <c r="D47" s="123" t="s">
        <v>61</v>
      </c>
      <c r="E47" s="123" t="s">
        <v>57</v>
      </c>
      <c r="F47" s="49">
        <v>876.31</v>
      </c>
      <c r="G47" s="124" t="s">
        <v>38</v>
      </c>
      <c r="H47" s="125"/>
      <c r="I47" s="125"/>
      <c r="J47" s="125"/>
      <c r="K47" s="125"/>
      <c r="L47" s="125"/>
      <c r="M47" s="29" t="s">
        <v>65</v>
      </c>
      <c r="N47" s="4"/>
      <c r="O47" s="4"/>
    </row>
    <row r="48" spans="1:18" ht="47.25" customHeight="1">
      <c r="A48" s="32">
        <v>5</v>
      </c>
      <c r="B48" s="53" t="s">
        <v>88</v>
      </c>
      <c r="C48" s="30">
        <v>2.5</v>
      </c>
      <c r="D48" s="123" t="s">
        <v>57</v>
      </c>
      <c r="E48" s="123" t="s">
        <v>63</v>
      </c>
      <c r="F48" s="49">
        <v>735.03</v>
      </c>
      <c r="G48" s="124" t="s">
        <v>37</v>
      </c>
      <c r="H48" s="125"/>
      <c r="I48" s="125"/>
      <c r="J48" s="125"/>
      <c r="K48" s="125"/>
      <c r="L48" s="125"/>
      <c r="M48" s="29" t="s">
        <v>64</v>
      </c>
      <c r="N48" s="4"/>
      <c r="O48" s="4"/>
    </row>
    <row r="49" spans="1:14" ht="15" customHeight="1">
      <c r="A49" s="43"/>
      <c r="B49" s="129"/>
      <c r="C49" s="129"/>
      <c r="D49" s="129"/>
      <c r="E49" s="129"/>
      <c r="F49" s="129"/>
      <c r="G49" s="129"/>
      <c r="H49" s="44"/>
      <c r="I49" s="44"/>
      <c r="J49" s="44"/>
      <c r="K49" s="44"/>
      <c r="L49" s="44"/>
      <c r="M49" s="44"/>
      <c r="N49" s="1"/>
    </row>
    <row r="50" spans="1:14" ht="28.5" customHeight="1">
      <c r="A50" s="62" t="s">
        <v>41</v>
      </c>
      <c r="B50" s="45"/>
      <c r="C50" s="43"/>
      <c r="D50" s="43"/>
      <c r="E50" s="43"/>
      <c r="F50" s="44"/>
      <c r="G50" s="44"/>
      <c r="H50" s="44"/>
      <c r="I50" s="44"/>
      <c r="M50" s="44"/>
      <c r="N50" s="1"/>
    </row>
    <row r="51" spans="1:14" ht="12" customHeight="1">
      <c r="A51" s="62" t="s">
        <v>33</v>
      </c>
      <c r="B51" s="11"/>
      <c r="C51" s="8"/>
      <c r="D51" s="8"/>
      <c r="E51" s="8"/>
      <c r="F51" s="10"/>
      <c r="G51" s="10"/>
      <c r="H51" s="10"/>
      <c r="I51" s="10"/>
      <c r="J51" s="44"/>
      <c r="K51" s="44" t="s">
        <v>58</v>
      </c>
      <c r="L51" s="44"/>
      <c r="M51" s="10"/>
      <c r="N51" s="1"/>
    </row>
    <row r="52" spans="1:14">
      <c r="A52" s="9"/>
      <c r="B52" s="9"/>
      <c r="C52" s="8"/>
      <c r="D52" s="8"/>
      <c r="E52" s="8"/>
      <c r="F52" s="8"/>
      <c r="G52" s="10"/>
      <c r="H52" s="10"/>
      <c r="I52" s="16"/>
      <c r="J52" s="10"/>
      <c r="K52" s="10"/>
      <c r="L52" s="10"/>
      <c r="M52" s="10"/>
      <c r="N52" s="1"/>
    </row>
    <row r="53" spans="1:14">
      <c r="N53" s="1"/>
    </row>
    <row r="64" spans="1:14" ht="15.75">
      <c r="B64" s="77"/>
      <c r="C64" s="78"/>
      <c r="D64" s="79"/>
      <c r="E64" s="80"/>
      <c r="F64" s="77"/>
      <c r="G64" s="81"/>
      <c r="H64" s="82"/>
    </row>
  </sheetData>
  <mergeCells count="49">
    <mergeCell ref="G48:L48"/>
    <mergeCell ref="G45:L45"/>
    <mergeCell ref="G41:L42"/>
    <mergeCell ref="A14:M14"/>
    <mergeCell ref="A27:M27"/>
    <mergeCell ref="B36:B37"/>
    <mergeCell ref="A36:A37"/>
    <mergeCell ref="C36:C37"/>
    <mergeCell ref="D36:D37"/>
    <mergeCell ref="E36:E37"/>
    <mergeCell ref="F36:F37"/>
    <mergeCell ref="G36:G37"/>
    <mergeCell ref="H36:H37"/>
    <mergeCell ref="I36:I37"/>
    <mergeCell ref="K36:K37"/>
    <mergeCell ref="M36:M37"/>
    <mergeCell ref="A6:M6"/>
    <mergeCell ref="E9:F11"/>
    <mergeCell ref="G9:H11"/>
    <mergeCell ref="J9:M9"/>
    <mergeCell ref="K10:M10"/>
    <mergeCell ref="L11:M11"/>
    <mergeCell ref="A9:A12"/>
    <mergeCell ref="B9:B12"/>
    <mergeCell ref="C9:C12"/>
    <mergeCell ref="D9:D12"/>
    <mergeCell ref="I9:I12"/>
    <mergeCell ref="J10:J12"/>
    <mergeCell ref="A39:E39"/>
    <mergeCell ref="A21:M21"/>
    <mergeCell ref="A24:M24"/>
    <mergeCell ref="J36:J37"/>
    <mergeCell ref="L36:L37"/>
    <mergeCell ref="G44:L44"/>
    <mergeCell ref="A7:M7"/>
    <mergeCell ref="G46:L46"/>
    <mergeCell ref="K11:K12"/>
    <mergeCell ref="B49:G49"/>
    <mergeCell ref="A35:M35"/>
    <mergeCell ref="A38:B38"/>
    <mergeCell ref="A40:M40"/>
    <mergeCell ref="G43:L43"/>
    <mergeCell ref="D41:E41"/>
    <mergeCell ref="A41:A42"/>
    <mergeCell ref="B41:B42"/>
    <mergeCell ref="C41:C42"/>
    <mergeCell ref="F41:F42"/>
    <mergeCell ref="M41:M42"/>
    <mergeCell ref="G47:L47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93" fitToHeight="0" orientation="landscape" horizontalDpi="4294967293" r:id="rId1"/>
  <rowBreaks count="2" manualBreakCount="2">
    <brk id="23" max="12" man="1"/>
    <brk id="3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капремонт на 2025 год</vt:lpstr>
      <vt:lpstr>Лист3</vt:lpstr>
      <vt:lpstr>'капремонт на 2025 год'!Область_печати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Chikanov_IN</cp:lastModifiedBy>
  <cp:lastPrinted>2026-03-09T05:40:15Z</cp:lastPrinted>
  <dcterms:created xsi:type="dcterms:W3CDTF">2017-12-13T14:10:11Z</dcterms:created>
  <dcterms:modified xsi:type="dcterms:W3CDTF">2026-03-09T05:40:41Z</dcterms:modified>
</cp:coreProperties>
</file>